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200" windowHeight="11760" firstSheet="2" activeTab="6"/>
  </bookViews>
  <sheets>
    <sheet name="Sheet1" sheetId="1" r:id="rId1"/>
    <sheet name="Main-Solution" sheetId="2" r:id="rId2"/>
    <sheet name="Main" sheetId="3" r:id="rId3"/>
    <sheet name="12" sheetId="4" r:id="rId4"/>
    <sheet name="13" sheetId="5" r:id="rId5"/>
    <sheet name="23" sheetId="6" r:id="rId6"/>
    <sheet name="123" sheetId="7" r:id="rId7"/>
  </sheets>
  <definedNames>
    <definedName name="solver_adj" localSheetId="3" hidden="1">'12'!$E$15:$F$15</definedName>
    <definedName name="solver_adj" localSheetId="6" hidden="1">'123'!$E$18:$G$18</definedName>
    <definedName name="solver_adj" localSheetId="4" hidden="1">'13'!$E$16,'13'!$G$16</definedName>
    <definedName name="solver_adj" localSheetId="5" hidden="1">'23'!$F$17:$G$17</definedName>
    <definedName name="solver_adj" localSheetId="0" hidden="1">'Sheet1'!$B$7:$B$8</definedName>
    <definedName name="solver_cvg" localSheetId="3" hidden="1">0.0001</definedName>
    <definedName name="solver_cvg" localSheetId="6" hidden="1">0.0001</definedName>
    <definedName name="solver_cvg" localSheetId="4" hidden="1">0.0001</definedName>
    <definedName name="solver_cvg" localSheetId="5" hidden="1">0.0001</definedName>
    <definedName name="solver_cvg" localSheetId="0" hidden="1">0.0001</definedName>
    <definedName name="solver_drv" localSheetId="3" hidden="1">1</definedName>
    <definedName name="solver_drv" localSheetId="6" hidden="1">1</definedName>
    <definedName name="solver_drv" localSheetId="4" hidden="1">1</definedName>
    <definedName name="solver_drv" localSheetId="5" hidden="1">1</definedName>
    <definedName name="solver_drv" localSheetId="0" hidden="1">1</definedName>
    <definedName name="solver_est" localSheetId="3" hidden="1">1</definedName>
    <definedName name="solver_est" localSheetId="6" hidden="1">1</definedName>
    <definedName name="solver_est" localSheetId="4" hidden="1">1</definedName>
    <definedName name="solver_est" localSheetId="5" hidden="1">1</definedName>
    <definedName name="solver_est" localSheetId="0" hidden="1">1</definedName>
    <definedName name="solver_itr" localSheetId="3" hidden="1">100</definedName>
    <definedName name="solver_itr" localSheetId="6" hidden="1">100</definedName>
    <definedName name="solver_itr" localSheetId="4" hidden="1">100</definedName>
    <definedName name="solver_itr" localSheetId="5" hidden="1">100</definedName>
    <definedName name="solver_itr" localSheetId="0" hidden="1">100</definedName>
    <definedName name="solver_lhs1" localSheetId="3" hidden="1">'12'!$J$15</definedName>
    <definedName name="solver_lhs1" localSheetId="6" hidden="1">'123'!$E$18</definedName>
    <definedName name="solver_lhs1" localSheetId="4" hidden="1">'13'!$J$16</definedName>
    <definedName name="solver_lhs1" localSheetId="5" hidden="1">'23'!$F$17</definedName>
    <definedName name="solver_lhs1" localSheetId="0" hidden="1">'Sheet1'!$B$10</definedName>
    <definedName name="solver_lhs2" localSheetId="3" hidden="1">'12'!$E$15</definedName>
    <definedName name="solver_lhs2" localSheetId="6" hidden="1">'123'!$F$18</definedName>
    <definedName name="solver_lhs2" localSheetId="4" hidden="1">'13'!$I$16</definedName>
    <definedName name="solver_lhs2" localSheetId="5" hidden="1">'23'!$G$17</definedName>
    <definedName name="solver_lhs2" localSheetId="0" hidden="1">'Sheet1'!$B$9</definedName>
    <definedName name="solver_lhs3" localSheetId="3" hidden="1">'12'!$F$15</definedName>
    <definedName name="solver_lhs3" localSheetId="6" hidden="1">'123'!$G$18</definedName>
    <definedName name="solver_lhs3" localSheetId="4" hidden="1">'13'!$E$16</definedName>
    <definedName name="solver_lhs3" localSheetId="5" hidden="1">'23'!$J$17</definedName>
    <definedName name="solver_lhs3" localSheetId="0" hidden="1">'Sheet1'!$B$13</definedName>
    <definedName name="solver_lhs4" localSheetId="3" hidden="1">'12'!$I$15</definedName>
    <definedName name="solver_lhs4" localSheetId="6" hidden="1">'123'!$J$18</definedName>
    <definedName name="solver_lhs4" localSheetId="4" hidden="1">'13'!$F$16</definedName>
    <definedName name="solver_lhs4" localSheetId="5" hidden="1">'23'!$H$17</definedName>
    <definedName name="solver_lhs4" localSheetId="0" hidden="1">'Sheet1'!$B$7</definedName>
    <definedName name="solver_lhs5" localSheetId="3" hidden="1">'12'!$H$15</definedName>
    <definedName name="solver_lhs5" localSheetId="6" hidden="1">'123'!$H$18</definedName>
    <definedName name="solver_lhs5" localSheetId="4" hidden="1">'13'!$H$16</definedName>
    <definedName name="solver_lhs5" localSheetId="5" hidden="1">'23'!$I$17</definedName>
    <definedName name="solver_lhs5" localSheetId="0" hidden="1">'Sheet1'!$B$8</definedName>
    <definedName name="solver_lhs6" localSheetId="6" hidden="1">'123'!$I$18</definedName>
    <definedName name="solver_lhs6" localSheetId="4" hidden="1">'13'!$G$16</definedName>
    <definedName name="solver_lin" localSheetId="3" hidden="1">2</definedName>
    <definedName name="solver_lin" localSheetId="6" hidden="1">2</definedName>
    <definedName name="solver_lin" localSheetId="4" hidden="1">2</definedName>
    <definedName name="solver_lin" localSheetId="5" hidden="1">2</definedName>
    <definedName name="solver_lin" localSheetId="0" hidden="1">2</definedName>
    <definedName name="solver_neg" localSheetId="3" hidden="1">2</definedName>
    <definedName name="solver_neg" localSheetId="6" hidden="1">2</definedName>
    <definedName name="solver_neg" localSheetId="4" hidden="1">2</definedName>
    <definedName name="solver_neg" localSheetId="5" hidden="1">2</definedName>
    <definedName name="solver_neg" localSheetId="0" hidden="1">2</definedName>
    <definedName name="solver_num" localSheetId="3" hidden="1">5</definedName>
    <definedName name="solver_num" localSheetId="6" hidden="1">6</definedName>
    <definedName name="solver_num" localSheetId="4" hidden="1">6</definedName>
    <definedName name="solver_num" localSheetId="5" hidden="1">5</definedName>
    <definedName name="solver_num" localSheetId="0" hidden="1">5</definedName>
    <definedName name="solver_nwt" localSheetId="3" hidden="1">1</definedName>
    <definedName name="solver_nwt" localSheetId="6" hidden="1">1</definedName>
    <definedName name="solver_nwt" localSheetId="4" hidden="1">1</definedName>
    <definedName name="solver_nwt" localSheetId="5" hidden="1">1</definedName>
    <definedName name="solver_nwt" localSheetId="0" hidden="1">1</definedName>
    <definedName name="solver_opt" localSheetId="3" hidden="1">'12'!$H$15</definedName>
    <definedName name="solver_opt" localSheetId="6" hidden="1">'123'!$H$18</definedName>
    <definedName name="solver_opt" localSheetId="4" hidden="1">'13'!$H$16</definedName>
    <definedName name="solver_opt" localSheetId="5" hidden="1">'23'!$H$17</definedName>
    <definedName name="solver_opt" localSheetId="0" hidden="1">'Sheet1'!$B$9</definedName>
    <definedName name="solver_pre" localSheetId="3" hidden="1">0.000001</definedName>
    <definedName name="solver_pre" localSheetId="6" hidden="1">0.000001</definedName>
    <definedName name="solver_pre" localSheetId="4" hidden="1">0.000001</definedName>
    <definedName name="solver_pre" localSheetId="5" hidden="1">0.000001</definedName>
    <definedName name="solver_pre" localSheetId="0" hidden="1">0.000001</definedName>
    <definedName name="solver_rel1" localSheetId="3" hidden="1">2</definedName>
    <definedName name="solver_rel1" localSheetId="6" hidden="1">3</definedName>
    <definedName name="solver_rel1" localSheetId="4" hidden="1">2</definedName>
    <definedName name="solver_rel1" localSheetId="5" hidden="1">3</definedName>
    <definedName name="solver_rel1" localSheetId="0" hidden="1">1</definedName>
    <definedName name="solver_rel2" localSheetId="3" hidden="1">3</definedName>
    <definedName name="solver_rel2" localSheetId="6" hidden="1">3</definedName>
    <definedName name="solver_rel2" localSheetId="4" hidden="1">1</definedName>
    <definedName name="solver_rel2" localSheetId="5" hidden="1">3</definedName>
    <definedName name="solver_rel2" localSheetId="0" hidden="1">1</definedName>
    <definedName name="solver_rel3" localSheetId="3" hidden="1">3</definedName>
    <definedName name="solver_rel3" localSheetId="6" hidden="1">3</definedName>
    <definedName name="solver_rel3" localSheetId="4" hidden="1">3</definedName>
    <definedName name="solver_rel3" localSheetId="5" hidden="1">2</definedName>
    <definedName name="solver_rel3" localSheetId="0" hidden="1">2</definedName>
    <definedName name="solver_rel4" localSheetId="3" hidden="1">1</definedName>
    <definedName name="solver_rel4" localSheetId="6" hidden="1">2</definedName>
    <definedName name="solver_rel4" localSheetId="4" hidden="1">2</definedName>
    <definedName name="solver_rel4" localSheetId="5" hidden="1">1</definedName>
    <definedName name="solver_rel4" localSheetId="0" hidden="1">3</definedName>
    <definedName name="solver_rel5" localSheetId="3" hidden="1">1</definedName>
    <definedName name="solver_rel5" localSheetId="6" hidden="1">1</definedName>
    <definedName name="solver_rel5" localSheetId="4" hidden="1">1</definedName>
    <definedName name="solver_rel5" localSheetId="5" hidden="1">1</definedName>
    <definedName name="solver_rel5" localSheetId="0" hidden="1">3</definedName>
    <definedName name="solver_rel6" localSheetId="6" hidden="1">1</definedName>
    <definedName name="solver_rel6" localSheetId="4" hidden="1">3</definedName>
    <definedName name="solver_rhs1" localSheetId="3" hidden="1">'12'!$B$1</definedName>
    <definedName name="solver_rhs1" localSheetId="6" hidden="1">0</definedName>
    <definedName name="solver_rhs1" localSheetId="4" hidden="1">'13'!$B$1</definedName>
    <definedName name="solver_rhs1" localSheetId="5" hidden="1">0</definedName>
    <definedName name="solver_rhs1" localSheetId="0" hidden="1">'Sheet1'!$B$2</definedName>
    <definedName name="solver_rhs2" localSheetId="3" hidden="1">0</definedName>
    <definedName name="solver_rhs2" localSheetId="6" hidden="1">0</definedName>
    <definedName name="solver_rhs2" localSheetId="4" hidden="1">'13'!$B$3</definedName>
    <definedName name="solver_rhs2" localSheetId="5" hidden="1">0</definedName>
    <definedName name="solver_rhs2" localSheetId="0" hidden="1">'Sheet1'!$B$3</definedName>
    <definedName name="solver_rhs3" localSheetId="3" hidden="1">0</definedName>
    <definedName name="solver_rhs3" localSheetId="6" hidden="1">0</definedName>
    <definedName name="solver_rhs3" localSheetId="4" hidden="1">0</definedName>
    <definedName name="solver_rhs3" localSheetId="5" hidden="1">'23'!$B$1</definedName>
    <definedName name="solver_rhs3" localSheetId="0" hidden="1">'Sheet1'!$B$1</definedName>
    <definedName name="solver_rhs4" localSheetId="3" hidden="1">'12'!$B$3</definedName>
    <definedName name="solver_rhs4" localSheetId="6" hidden="1">'123'!$B$1</definedName>
    <definedName name="solver_rhs4" localSheetId="4" hidden="1">0</definedName>
    <definedName name="solver_rhs4" localSheetId="5" hidden="1">'23'!$B$2</definedName>
    <definedName name="solver_rhs4" localSheetId="0" hidden="1">0</definedName>
    <definedName name="solver_rhs5" localSheetId="3" hidden="1">'12'!$B$2</definedName>
    <definedName name="solver_rhs5" localSheetId="6" hidden="1">'123'!$B$2</definedName>
    <definedName name="solver_rhs5" localSheetId="4" hidden="1">'13'!$B$2</definedName>
    <definedName name="solver_rhs5" localSheetId="5" hidden="1">'23'!$B$3</definedName>
    <definedName name="solver_rhs5" localSheetId="0" hidden="1">0</definedName>
    <definedName name="solver_rhs6" localSheetId="6" hidden="1">'123'!$B$3</definedName>
    <definedName name="solver_rhs6" localSheetId="4" hidden="1">0</definedName>
    <definedName name="solver_scl" localSheetId="3" hidden="1">2</definedName>
    <definedName name="solver_scl" localSheetId="6" hidden="1">2</definedName>
    <definedName name="solver_scl" localSheetId="4" hidden="1">2</definedName>
    <definedName name="solver_scl" localSheetId="5" hidden="1">2</definedName>
    <definedName name="solver_scl" localSheetId="0" hidden="1">2</definedName>
    <definedName name="solver_sho" localSheetId="3" hidden="1">2</definedName>
    <definedName name="solver_sho" localSheetId="6" hidden="1">2</definedName>
    <definedName name="solver_sho" localSheetId="4" hidden="1">2</definedName>
    <definedName name="solver_sho" localSheetId="5" hidden="1">2</definedName>
    <definedName name="solver_sho" localSheetId="0" hidden="1">2</definedName>
    <definedName name="solver_tim" localSheetId="3" hidden="1">100</definedName>
    <definedName name="solver_tim" localSheetId="6" hidden="1">100</definedName>
    <definedName name="solver_tim" localSheetId="4" hidden="1">100</definedName>
    <definedName name="solver_tim" localSheetId="5" hidden="1">100</definedName>
    <definedName name="solver_tim" localSheetId="0" hidden="1">100</definedName>
    <definedName name="solver_tol" localSheetId="3" hidden="1">0.05</definedName>
    <definedName name="solver_tol" localSheetId="6" hidden="1">0.05</definedName>
    <definedName name="solver_tol" localSheetId="4" hidden="1">0.05</definedName>
    <definedName name="solver_tol" localSheetId="5" hidden="1">0.05</definedName>
    <definedName name="solver_tol" localSheetId="0" hidden="1">0.05</definedName>
    <definedName name="solver_typ" localSheetId="3" hidden="1">2</definedName>
    <definedName name="solver_typ" localSheetId="6" hidden="1">2</definedName>
    <definedName name="solver_typ" localSheetId="4" hidden="1">2</definedName>
    <definedName name="solver_typ" localSheetId="5" hidden="1">2</definedName>
    <definedName name="solver_typ" localSheetId="0" hidden="1">2</definedName>
    <definedName name="solver_val" localSheetId="3" hidden="1">0</definedName>
    <definedName name="solver_val" localSheetId="6" hidden="1">0</definedName>
    <definedName name="solver_val" localSheetId="4" hidden="1">0</definedName>
    <definedName name="solver_val" localSheetId="5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<sst xmlns="http://schemas.openxmlformats.org/spreadsheetml/2006/main" count="130" uniqueCount="33">
  <si>
    <t>NC1</t>
  </si>
  <si>
    <t>NC2</t>
  </si>
  <si>
    <t>NC</t>
  </si>
  <si>
    <t>C</t>
  </si>
  <si>
    <t>c1</t>
  </si>
  <si>
    <t>c2</t>
  </si>
  <si>
    <t>s1</t>
  </si>
  <si>
    <t>s2</t>
  </si>
  <si>
    <t>T</t>
  </si>
  <si>
    <t>sec</t>
  </si>
  <si>
    <t xml:space="preserve"> Mcycles</t>
  </si>
  <si>
    <t xml:space="preserve"> M cycles/sec</t>
  </si>
  <si>
    <t>E</t>
  </si>
  <si>
    <t>Cost</t>
  </si>
  <si>
    <t>$/sec</t>
  </si>
  <si>
    <t>T-E</t>
  </si>
  <si>
    <t>NC1+NC2</t>
  </si>
  <si>
    <t>T1</t>
  </si>
  <si>
    <t>T2</t>
  </si>
  <si>
    <t>Tmax</t>
  </si>
  <si>
    <t>Cmax</t>
  </si>
  <si>
    <t>Node</t>
  </si>
  <si>
    <t xml:space="preserve"> sec</t>
  </si>
  <si>
    <t>speed (si) Mcycles/sec</t>
  </si>
  <si>
    <t>cost/sec (ci) $/sec</t>
  </si>
  <si>
    <t>Node allocation</t>
  </si>
  <si>
    <t>1,2</t>
  </si>
  <si>
    <t>1,3</t>
  </si>
  <si>
    <t>2,3</t>
  </si>
  <si>
    <t>1,2,3</t>
  </si>
  <si>
    <t>cycle allocation</t>
  </si>
  <si>
    <t>Cycle Allocation (NCi)</t>
  </si>
  <si>
    <t>Allocation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</si>
</sst>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5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5" fontId="0" fillId="0" borderId="0" xfId="15" applyNumberFormat="1" applyFont="1" applyAlignment="1">
      <alignment wrapText="1"/>
    </xf>
    <xf numFmtId="165" fontId="0" fillId="0" borderId="0" xfId="15" applyNumberFormat="1" applyFont="1" applyAlignment="1">
      <alignment/>
    </xf>
    <xf numFmtId="1" fontId="0" fillId="0" borderId="5" xfId="15" applyNumberFormat="1" applyBorder="1" applyAlignment="1">
      <alignment/>
    </xf>
    <xf numFmtId="0" fontId="0" fillId="0" borderId="12" xfId="0" applyFill="1" applyBorder="1" applyAlignment="1">
      <alignment/>
    </xf>
    <xf numFmtId="165" fontId="0" fillId="0" borderId="9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3" xfId="15" applyNumberFormat="1" applyBorder="1" applyAlignment="1">
      <alignment/>
    </xf>
    <xf numFmtId="167" fontId="0" fillId="0" borderId="14" xfId="17" applyNumberFormat="1" applyBorder="1" applyAlignment="1">
      <alignment/>
    </xf>
    <xf numFmtId="165" fontId="0" fillId="0" borderId="5" xfId="15" applyNumberFormat="1" applyBorder="1" applyAlignment="1">
      <alignment/>
    </xf>
    <xf numFmtId="167" fontId="0" fillId="0" borderId="12" xfId="17" applyNumberFormat="1" applyBorder="1" applyAlignment="1">
      <alignment/>
    </xf>
    <xf numFmtId="165" fontId="0" fillId="0" borderId="6" xfId="15" applyNumberFormat="1" applyBorder="1" applyAlignment="1">
      <alignment/>
    </xf>
    <xf numFmtId="167" fontId="0" fillId="0" borderId="15" xfId="17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5" xfId="0" applyFill="1" applyBorder="1" applyAlignment="1">
      <alignment/>
    </xf>
    <xf numFmtId="43" fontId="0" fillId="0" borderId="6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3" fontId="0" fillId="0" borderId="11" xfId="0" applyNumberFormat="1" applyBorder="1" applyAlignment="1">
      <alignment/>
    </xf>
    <xf numFmtId="165" fontId="0" fillId="0" borderId="3" xfId="15" applyNumberFormat="1" applyBorder="1" applyAlignment="1">
      <alignment/>
    </xf>
    <xf numFmtId="167" fontId="0" fillId="0" borderId="14" xfId="17" applyNumberFormat="1" applyBorder="1" applyAlignment="1">
      <alignment/>
    </xf>
    <xf numFmtId="165" fontId="0" fillId="0" borderId="5" xfId="15" applyNumberFormat="1" applyBorder="1" applyAlignment="1">
      <alignment/>
    </xf>
    <xf numFmtId="167" fontId="0" fillId="0" borderId="12" xfId="17" applyNumberFormat="1" applyBorder="1" applyAlignment="1">
      <alignment/>
    </xf>
    <xf numFmtId="165" fontId="0" fillId="0" borderId="6" xfId="15" applyNumberFormat="1" applyBorder="1" applyAlignment="1">
      <alignment/>
    </xf>
    <xf numFmtId="167" fontId="0" fillId="0" borderId="15" xfId="17" applyNumberFormat="1" applyBorder="1" applyAlignment="1">
      <alignment/>
    </xf>
    <xf numFmtId="0" fontId="0" fillId="2" borderId="0" xfId="0" applyFill="1" applyAlignment="1">
      <alignment horizontal="left"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165" fontId="0" fillId="2" borderId="5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0" fontId="0" fillId="2" borderId="12" xfId="0" applyFill="1" applyBorder="1" applyAlignment="1">
      <alignment/>
    </xf>
    <xf numFmtId="165" fontId="0" fillId="2" borderId="5" xfId="15" applyNumberFormat="1" applyFill="1" applyBorder="1" applyAlignment="1">
      <alignment/>
    </xf>
    <xf numFmtId="167" fontId="0" fillId="2" borderId="12" xfId="17" applyNumberFormat="1" applyFill="1" applyBorder="1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5" fontId="0" fillId="2" borderId="12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7" xfId="0" applyFill="1" applyBorder="1" applyAlignment="1">
      <alignment/>
    </xf>
    <xf numFmtId="43" fontId="0" fillId="2" borderId="6" xfId="0" applyNumberFormat="1" applyFill="1" applyBorder="1" applyAlignment="1">
      <alignment/>
    </xf>
    <xf numFmtId="43" fontId="0" fillId="2" borderId="11" xfId="0" applyNumberFormat="1" applyFill="1" applyBorder="1" applyAlignment="1">
      <alignment/>
    </xf>
    <xf numFmtId="43" fontId="0" fillId="2" borderId="15" xfId="0" applyNumberFormat="1" applyFill="1" applyBorder="1" applyAlignment="1">
      <alignment/>
    </xf>
    <xf numFmtId="165" fontId="0" fillId="2" borderId="6" xfId="15" applyNumberFormat="1" applyFill="1" applyBorder="1" applyAlignment="1">
      <alignment/>
    </xf>
    <xf numFmtId="167" fontId="0" fillId="2" borderId="15" xfId="17" applyNumberFormat="1" applyFill="1" applyBorder="1" applyAlignment="1">
      <alignment/>
    </xf>
    <xf numFmtId="43" fontId="0" fillId="2" borderId="0" xfId="0" applyNumberFormat="1" applyFill="1" applyAlignment="1">
      <alignment/>
    </xf>
    <xf numFmtId="167" fontId="0" fillId="0" borderId="0" xfId="0" applyNumberFormat="1" applyAlignment="1">
      <alignment/>
    </xf>
    <xf numFmtId="165" fontId="0" fillId="2" borderId="3" xfId="15" applyNumberFormat="1" applyFill="1" applyBorder="1" applyAlignment="1">
      <alignment/>
    </xf>
    <xf numFmtId="167" fontId="0" fillId="2" borderId="14" xfId="17" applyNumberFormat="1" applyFill="1" applyBorder="1" applyAlignment="1">
      <alignment/>
    </xf>
    <xf numFmtId="0" fontId="0" fillId="0" borderId="1" xfId="0" applyBorder="1" applyAlignment="1">
      <alignment horizontal="center"/>
    </xf>
    <xf numFmtId="43" fontId="0" fillId="0" borderId="0" xfId="15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165" fontId="0" fillId="0" borderId="8" xfId="15" applyNumberFormat="1" applyFont="1" applyBorder="1" applyAlignment="1">
      <alignment horizontal="center" wrapText="1"/>
    </xf>
    <xf numFmtId="165" fontId="0" fillId="0" borderId="9" xfId="15" applyNumberFormat="1" applyFon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3" borderId="0" xfId="0" applyFont="1" applyFill="1" applyAlignment="1">
      <alignment/>
    </xf>
    <xf numFmtId="165" fontId="0" fillId="3" borderId="3" xfId="15" applyNumberFormat="1" applyFont="1" applyFill="1" applyBorder="1" applyAlignment="1">
      <alignment/>
    </xf>
    <xf numFmtId="165" fontId="0" fillId="0" borderId="9" xfId="15" applyNumberFormat="1" applyFont="1" applyFill="1" applyBorder="1" applyAlignment="1">
      <alignment/>
    </xf>
    <xf numFmtId="165" fontId="0" fillId="3" borderId="5" xfId="15" applyNumberFormat="1" applyFont="1" applyFill="1" applyBorder="1" applyAlignment="1">
      <alignment/>
    </xf>
    <xf numFmtId="165" fontId="0" fillId="0" borderId="10" xfId="15" applyNumberFormat="1" applyFont="1" applyFill="1" applyBorder="1" applyAlignment="1">
      <alignment/>
    </xf>
    <xf numFmtId="165" fontId="0" fillId="3" borderId="10" xfId="15" applyNumberFormat="1" applyFill="1" applyBorder="1" applyAlignment="1">
      <alignment/>
    </xf>
    <xf numFmtId="165" fontId="0" fillId="0" borderId="10" xfId="15" applyNumberFormat="1" applyBorder="1" applyAlignment="1">
      <alignment/>
    </xf>
    <xf numFmtId="0" fontId="0" fillId="4" borderId="11" xfId="0" applyFill="1" applyBorder="1" applyAlignment="1">
      <alignment horizontal="left"/>
    </xf>
    <xf numFmtId="43" fontId="0" fillId="4" borderId="6" xfId="0" applyNumberFormat="1" applyFill="1" applyBorder="1" applyAlignment="1">
      <alignment/>
    </xf>
    <xf numFmtId="43" fontId="0" fillId="4" borderId="11" xfId="0" applyNumberFormat="1" applyFill="1" applyBorder="1" applyAlignment="1">
      <alignment/>
    </xf>
    <xf numFmtId="43" fontId="0" fillId="4" borderId="15" xfId="0" applyNumberFormat="1" applyFill="1" applyBorder="1" applyAlignment="1">
      <alignment/>
    </xf>
    <xf numFmtId="165" fontId="0" fillId="4" borderId="6" xfId="15" applyNumberFormat="1" applyFill="1" applyBorder="1" applyAlignment="1">
      <alignment/>
    </xf>
    <xf numFmtId="165" fontId="0" fillId="4" borderId="11" xfId="15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18" sqref="C18"/>
    </sheetView>
  </sheetViews>
  <sheetFormatPr defaultColWidth="11.421875" defaultRowHeight="12.75"/>
  <cols>
    <col min="1" max="1" width="8.8515625" style="0" customWidth="1"/>
    <col min="2" max="2" width="18.7109375" style="0" bestFit="1" customWidth="1"/>
    <col min="3" max="4" width="8.8515625" style="0" customWidth="1"/>
    <col min="5" max="5" width="12.8515625" style="0" bestFit="1" customWidth="1"/>
    <col min="6" max="16384" width="8.8515625" style="0" customWidth="1"/>
  </cols>
  <sheetData>
    <row r="1" spans="1:3" ht="12">
      <c r="A1" t="s">
        <v>2</v>
      </c>
      <c r="B1" s="1">
        <v>10000000</v>
      </c>
      <c r="C1" t="s">
        <v>10</v>
      </c>
    </row>
    <row r="2" spans="1:2" ht="12">
      <c r="A2" t="s">
        <v>3</v>
      </c>
      <c r="B2" s="2">
        <v>110000</v>
      </c>
    </row>
    <row r="3" spans="1:3" ht="12">
      <c r="A3" t="s">
        <v>8</v>
      </c>
      <c r="B3">
        <v>5000</v>
      </c>
      <c r="C3" t="s">
        <v>9</v>
      </c>
    </row>
    <row r="4" spans="1:7" ht="12">
      <c r="A4" t="s">
        <v>6</v>
      </c>
      <c r="B4" s="1">
        <v>1000</v>
      </c>
      <c r="C4" t="s">
        <v>11</v>
      </c>
      <c r="E4" t="s">
        <v>4</v>
      </c>
      <c r="F4">
        <f>10</f>
        <v>10</v>
      </c>
      <c r="G4" t="s">
        <v>14</v>
      </c>
    </row>
    <row r="5" spans="1:7" ht="12">
      <c r="A5" t="s">
        <v>7</v>
      </c>
      <c r="B5" s="1">
        <v>2000</v>
      </c>
      <c r="C5" t="s">
        <v>11</v>
      </c>
      <c r="E5" t="s">
        <v>5</v>
      </c>
      <c r="F5">
        <v>20</v>
      </c>
      <c r="G5" t="s">
        <v>14</v>
      </c>
    </row>
    <row r="7" spans="1:4" ht="12">
      <c r="A7" t="s">
        <v>0</v>
      </c>
      <c r="B7" s="1">
        <v>3333332.651636243</v>
      </c>
      <c r="C7" t="s">
        <v>17</v>
      </c>
      <c r="D7">
        <f>B7/B4</f>
        <v>3333.3326516362426</v>
      </c>
    </row>
    <row r="8" spans="1:5" ht="12">
      <c r="A8" t="s">
        <v>1</v>
      </c>
      <c r="B8" s="1">
        <v>6666667.348363756</v>
      </c>
      <c r="C8" t="s">
        <v>18</v>
      </c>
      <c r="D8">
        <f>B8/B5</f>
        <v>3333.333674181878</v>
      </c>
      <c r="E8" s="4"/>
    </row>
    <row r="9" spans="1:2" ht="12">
      <c r="A9" t="s">
        <v>12</v>
      </c>
      <c r="B9">
        <f>MAX(B7/B4,B8/B5)</f>
        <v>3333.333674181878</v>
      </c>
    </row>
    <row r="10" spans="1:2" ht="12">
      <c r="A10" t="s">
        <v>13</v>
      </c>
      <c r="B10" s="3">
        <f>F4*B7/B4+F5*B8/B5</f>
        <v>100000</v>
      </c>
    </row>
    <row r="12" spans="1:2" ht="12">
      <c r="A12" t="s">
        <v>15</v>
      </c>
      <c r="B12">
        <f>B3-B9</f>
        <v>1666.666325818122</v>
      </c>
    </row>
    <row r="13" spans="1:2" ht="12">
      <c r="A13" t="s">
        <v>16</v>
      </c>
      <c r="B13" s="1">
        <f>B7+B8</f>
        <v>10000000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E38" sqref="E38"/>
    </sheetView>
  </sheetViews>
  <sheetFormatPr defaultColWidth="11.421875" defaultRowHeight="12.75"/>
  <cols>
    <col min="1" max="1" width="8.8515625" style="0" customWidth="1"/>
    <col min="2" max="2" width="12.00390625" style="0" bestFit="1" customWidth="1"/>
    <col min="3" max="3" width="11.28125" style="0" bestFit="1" customWidth="1"/>
    <col min="4" max="4" width="10.00390625" style="0" customWidth="1"/>
    <col min="5" max="7" width="12.8515625" style="0" bestFit="1" customWidth="1"/>
    <col min="8" max="9" width="10.28125" style="0" bestFit="1" customWidth="1"/>
    <col min="10" max="12" width="8.8515625" style="0" customWidth="1"/>
    <col min="13" max="13" width="12.140625" style="0" customWidth="1"/>
    <col min="14" max="16384" width="8.8515625" style="0" customWidth="1"/>
  </cols>
  <sheetData>
    <row r="1" spans="1:3" ht="12">
      <c r="A1" t="s">
        <v>2</v>
      </c>
      <c r="B1" s="22">
        <v>10000000</v>
      </c>
      <c r="C1" t="s">
        <v>10</v>
      </c>
    </row>
    <row r="2" spans="1:3" ht="12">
      <c r="A2" t="s">
        <v>19</v>
      </c>
      <c r="B2" s="23">
        <v>4800</v>
      </c>
      <c r="C2" t="s">
        <v>22</v>
      </c>
    </row>
    <row r="3" spans="1:2" ht="12">
      <c r="A3" t="s">
        <v>20</v>
      </c>
      <c r="B3" s="23">
        <v>1500</v>
      </c>
    </row>
    <row r="4" ht="12.75" thickBot="1">
      <c r="B4" s="22"/>
    </row>
    <row r="5" spans="1:14" ht="24.75" thickBot="1">
      <c r="A5" t="s">
        <v>21</v>
      </c>
      <c r="B5" s="24" t="s">
        <v>23</v>
      </c>
      <c r="C5" s="7" t="s">
        <v>24</v>
      </c>
      <c r="L5" s="77" t="s">
        <v>21</v>
      </c>
      <c r="M5" s="86" t="s">
        <v>23</v>
      </c>
      <c r="N5" s="82" t="s">
        <v>24</v>
      </c>
    </row>
    <row r="6" spans="1:14" ht="12">
      <c r="A6">
        <v>1</v>
      </c>
      <c r="B6" s="25">
        <v>1000</v>
      </c>
      <c r="C6">
        <v>0.1</v>
      </c>
      <c r="L6" s="11">
        <v>1</v>
      </c>
      <c r="M6" s="87">
        <v>1000</v>
      </c>
      <c r="N6" s="83">
        <v>0.1</v>
      </c>
    </row>
    <row r="7" spans="1:15" ht="12">
      <c r="A7">
        <v>2</v>
      </c>
      <c r="B7" s="22">
        <v>2000</v>
      </c>
      <c r="C7">
        <v>0.25</v>
      </c>
      <c r="L7" s="15">
        <v>2</v>
      </c>
      <c r="M7" s="88">
        <v>2000</v>
      </c>
      <c r="N7" s="84">
        <v>0.25</v>
      </c>
      <c r="O7" s="92"/>
    </row>
    <row r="8" spans="1:14" ht="12.75" thickBot="1">
      <c r="A8">
        <v>3</v>
      </c>
      <c r="B8" s="22">
        <v>3000</v>
      </c>
      <c r="C8">
        <v>0.6</v>
      </c>
      <c r="E8" s="4"/>
      <c r="L8" s="16">
        <v>3</v>
      </c>
      <c r="M8" s="89">
        <v>3000</v>
      </c>
      <c r="N8" s="85">
        <v>0.6</v>
      </c>
    </row>
    <row r="9" ht="12.75" thickBot="1"/>
    <row r="10" spans="2:9" ht="12.75" thickBot="1">
      <c r="B10" s="105" t="s">
        <v>25</v>
      </c>
      <c r="C10" s="106"/>
      <c r="D10" s="107"/>
      <c r="E10" s="105" t="s">
        <v>30</v>
      </c>
      <c r="F10" s="106"/>
      <c r="G10" s="107"/>
      <c r="H10" s="43" t="s">
        <v>8</v>
      </c>
      <c r="I10" s="43" t="s">
        <v>3</v>
      </c>
    </row>
    <row r="11" spans="2:7" ht="12.75" thickBot="1">
      <c r="B11" s="9">
        <v>1</v>
      </c>
      <c r="C11" s="18">
        <v>2</v>
      </c>
      <c r="D11" s="29">
        <v>3</v>
      </c>
      <c r="E11" s="9">
        <v>1</v>
      </c>
      <c r="F11" s="18">
        <v>2</v>
      </c>
      <c r="G11" s="10">
        <v>3</v>
      </c>
    </row>
    <row r="12" spans="1:9" ht="12">
      <c r="A12" s="79">
        <v>1</v>
      </c>
      <c r="B12" s="11">
        <v>1</v>
      </c>
      <c r="C12" s="19">
        <v>0</v>
      </c>
      <c r="D12" s="12">
        <v>0</v>
      </c>
      <c r="E12" s="36">
        <f aca="true" t="shared" si="0" ref="E12:G14">$B$1*B12</f>
        <v>10000000</v>
      </c>
      <c r="F12" s="28">
        <f t="shared" si="0"/>
        <v>0</v>
      </c>
      <c r="G12" s="37">
        <f t="shared" si="0"/>
        <v>0</v>
      </c>
      <c r="H12" s="75">
        <f>E12/B6</f>
        <v>10000</v>
      </c>
      <c r="I12" s="76">
        <f>C6*H12</f>
        <v>1000</v>
      </c>
    </row>
    <row r="13" spans="1:9" ht="12">
      <c r="A13" s="80">
        <v>2</v>
      </c>
      <c r="B13" s="26">
        <v>0</v>
      </c>
      <c r="C13" s="20">
        <v>1</v>
      </c>
      <c r="D13" s="14">
        <v>0</v>
      </c>
      <c r="E13" s="38">
        <f t="shared" si="0"/>
        <v>0</v>
      </c>
      <c r="F13" s="44">
        <f t="shared" si="0"/>
        <v>10000000</v>
      </c>
      <c r="G13" s="39">
        <f t="shared" si="0"/>
        <v>0</v>
      </c>
      <c r="H13" s="60">
        <f>F13/B7</f>
        <v>5000</v>
      </c>
      <c r="I13" s="61">
        <f>C7*H13</f>
        <v>1250</v>
      </c>
    </row>
    <row r="14" spans="1:9" ht="12">
      <c r="A14" s="80">
        <v>3</v>
      </c>
      <c r="B14" s="15">
        <v>0</v>
      </c>
      <c r="C14" s="20">
        <v>0</v>
      </c>
      <c r="D14" s="14">
        <v>1</v>
      </c>
      <c r="E14" s="38">
        <f t="shared" si="0"/>
        <v>0</v>
      </c>
      <c r="F14" s="44">
        <f t="shared" si="0"/>
        <v>0</v>
      </c>
      <c r="G14" s="39">
        <f t="shared" si="0"/>
        <v>10000000</v>
      </c>
      <c r="H14" s="49">
        <f>G14/B8</f>
        <v>3333.3333333333335</v>
      </c>
      <c r="I14" s="50">
        <f>C8*H14</f>
        <v>2000</v>
      </c>
    </row>
    <row r="15" spans="1:9" ht="12">
      <c r="A15" s="80" t="s">
        <v>26</v>
      </c>
      <c r="B15" s="15">
        <v>1</v>
      </c>
      <c r="C15" s="20">
        <v>1</v>
      </c>
      <c r="D15" s="14">
        <v>0</v>
      </c>
      <c r="E15" s="38">
        <v>3333332.676738567</v>
      </c>
      <c r="F15" s="44">
        <v>6666667.323261434</v>
      </c>
      <c r="G15" s="27">
        <v>0</v>
      </c>
      <c r="H15" s="49">
        <f>MAX(E15/B6,F15/B7)</f>
        <v>3333.333661630717</v>
      </c>
      <c r="I15" s="50">
        <f>C6*(E15/B6)+C7*(F15/B7)</f>
        <v>1166.666683081536</v>
      </c>
    </row>
    <row r="16" spans="1:9" ht="12">
      <c r="A16" s="80" t="s">
        <v>27</v>
      </c>
      <c r="B16" s="15">
        <v>1</v>
      </c>
      <c r="C16" s="20">
        <v>0</v>
      </c>
      <c r="D16" s="14">
        <v>1</v>
      </c>
      <c r="E16" s="38">
        <v>4800000</v>
      </c>
      <c r="F16" s="45">
        <v>0</v>
      </c>
      <c r="G16" s="39">
        <v>5200000</v>
      </c>
      <c r="H16" s="49">
        <f>MAX(E16/B6,G16/B8)</f>
        <v>4800</v>
      </c>
      <c r="I16" s="50">
        <v>1520</v>
      </c>
    </row>
    <row r="17" spans="1:9" ht="12">
      <c r="A17" s="80" t="s">
        <v>28</v>
      </c>
      <c r="B17" s="15">
        <v>0</v>
      </c>
      <c r="C17" s="20">
        <v>1</v>
      </c>
      <c r="D17" s="14">
        <v>1</v>
      </c>
      <c r="E17" s="40">
        <v>0</v>
      </c>
      <c r="F17" s="44">
        <v>6666666.667</v>
      </c>
      <c r="G17" s="39">
        <v>3333333.333</v>
      </c>
      <c r="H17" s="49">
        <v>3333.3333</v>
      </c>
      <c r="I17" s="50">
        <v>1500</v>
      </c>
    </row>
    <row r="18" spans="1:9" ht="12.75" thickBot="1">
      <c r="A18" s="81" t="s">
        <v>29</v>
      </c>
      <c r="B18" s="16">
        <v>1</v>
      </c>
      <c r="C18" s="21">
        <v>1</v>
      </c>
      <c r="D18" s="17">
        <v>1</v>
      </c>
      <c r="E18" s="41">
        <v>2592592.409</v>
      </c>
      <c r="F18" s="46">
        <v>5185185.394</v>
      </c>
      <c r="G18" s="42">
        <v>2222222.2</v>
      </c>
      <c r="H18" s="51">
        <f>MAX(E18/B6,F18/B7,G18/B8)</f>
        <v>2592.592697</v>
      </c>
      <c r="I18" s="52">
        <f>C6*(E18/B6)+C7*(F18/B7)+C8*(G18/B8)</f>
        <v>1351.8518551500001</v>
      </c>
    </row>
    <row r="20" spans="8:9" ht="12">
      <c r="H20" s="3">
        <f>MIN(H12:H18)</f>
        <v>2592.592697</v>
      </c>
      <c r="I20" s="74">
        <f>MIN(I12:I18)</f>
        <v>1000</v>
      </c>
    </row>
    <row r="24" spans="1:9" ht="12">
      <c r="A24" t="s">
        <v>29</v>
      </c>
      <c r="B24">
        <v>1</v>
      </c>
      <c r="C24">
        <v>1</v>
      </c>
      <c r="D24">
        <v>1</v>
      </c>
      <c r="E24" s="78">
        <v>2592592.4089031173</v>
      </c>
      <c r="F24" s="78">
        <v>5185185.394343356</v>
      </c>
      <c r="G24" s="78">
        <v>2222222.1967535256</v>
      </c>
      <c r="H24" s="78">
        <v>2592.5926971716776</v>
      </c>
      <c r="I24" s="78">
        <v>1351.8518545339361</v>
      </c>
    </row>
    <row r="25" ht="12.75" thickBot="1"/>
    <row r="26" spans="4:9" ht="12.75" thickBot="1">
      <c r="D26" s="91" t="s">
        <v>32</v>
      </c>
      <c r="E26" s="108" t="s">
        <v>31</v>
      </c>
      <c r="F26" s="109"/>
      <c r="G26" s="109"/>
      <c r="H26" s="90" t="s">
        <v>8</v>
      </c>
      <c r="I26" s="90" t="s">
        <v>3</v>
      </c>
    </row>
    <row r="27" spans="4:9" ht="12">
      <c r="D27" s="79">
        <v>1</v>
      </c>
      <c r="E27" s="36">
        <v>10000000</v>
      </c>
      <c r="F27" s="28">
        <v>0</v>
      </c>
      <c r="G27" s="37">
        <v>0</v>
      </c>
      <c r="H27" s="93">
        <v>10000</v>
      </c>
      <c r="I27" s="94">
        <v>1000</v>
      </c>
    </row>
    <row r="28" spans="4:9" ht="12">
      <c r="D28" s="80">
        <v>2</v>
      </c>
      <c r="E28" s="38">
        <v>0</v>
      </c>
      <c r="F28" s="44">
        <v>10000000</v>
      </c>
      <c r="G28" s="39">
        <v>0</v>
      </c>
      <c r="H28" s="95">
        <v>5000</v>
      </c>
      <c r="I28" s="96">
        <v>1250</v>
      </c>
    </row>
    <row r="29" spans="4:9" ht="12">
      <c r="D29" s="80">
        <v>3</v>
      </c>
      <c r="E29" s="38">
        <v>0</v>
      </c>
      <c r="F29" s="44">
        <v>0</v>
      </c>
      <c r="G29" s="39">
        <v>10000000</v>
      </c>
      <c r="H29" s="32">
        <v>3333.3333333333335</v>
      </c>
      <c r="I29" s="97">
        <v>2000</v>
      </c>
    </row>
    <row r="30" spans="4:9" ht="12">
      <c r="D30" s="80" t="s">
        <v>26</v>
      </c>
      <c r="E30" s="38">
        <v>3333332.676738567</v>
      </c>
      <c r="F30" s="44">
        <v>6666667.323261434</v>
      </c>
      <c r="G30" s="27">
        <v>0</v>
      </c>
      <c r="H30" s="32">
        <v>3333.333661630717</v>
      </c>
      <c r="I30" s="98">
        <v>1166.666683081536</v>
      </c>
    </row>
    <row r="31" spans="4:9" ht="12">
      <c r="D31" s="80" t="s">
        <v>27</v>
      </c>
      <c r="E31" s="38">
        <v>4800000</v>
      </c>
      <c r="F31" s="45">
        <v>0</v>
      </c>
      <c r="G31" s="39">
        <v>5200000</v>
      </c>
      <c r="H31" s="32">
        <v>4800</v>
      </c>
      <c r="I31" s="97">
        <v>1520</v>
      </c>
    </row>
    <row r="32" spans="4:9" ht="12">
      <c r="D32" s="80" t="s">
        <v>28</v>
      </c>
      <c r="E32" s="40">
        <v>0</v>
      </c>
      <c r="F32" s="44">
        <v>6666666.667</v>
      </c>
      <c r="G32" s="39">
        <v>3333333.333</v>
      </c>
      <c r="H32" s="32">
        <v>3333.3333</v>
      </c>
      <c r="I32" s="98">
        <v>1500</v>
      </c>
    </row>
    <row r="33" spans="4:9" ht="12.75" thickBot="1">
      <c r="D33" s="99" t="s">
        <v>29</v>
      </c>
      <c r="E33" s="100">
        <v>2592592.409</v>
      </c>
      <c r="F33" s="101">
        <v>5185185.394</v>
      </c>
      <c r="G33" s="102">
        <v>2222222.2</v>
      </c>
      <c r="H33" s="103">
        <v>2592.592697</v>
      </c>
      <c r="I33" s="104">
        <v>1351.8518551500001</v>
      </c>
    </row>
    <row r="39" spans="1:9" ht="12">
      <c r="A39" t="s">
        <v>28</v>
      </c>
      <c r="B39">
        <v>0</v>
      </c>
      <c r="C39">
        <v>1</v>
      </c>
      <c r="D39">
        <v>1</v>
      </c>
      <c r="E39">
        <v>0</v>
      </c>
      <c r="F39">
        <v>6666666.666666667</v>
      </c>
      <c r="G39">
        <v>3333333.333333333</v>
      </c>
      <c r="H39">
        <v>3333.3333333333335</v>
      </c>
      <c r="I39">
        <v>1500</v>
      </c>
    </row>
  </sheetData>
  <mergeCells count="3">
    <mergeCell ref="B10:D10"/>
    <mergeCell ref="E10:G10"/>
    <mergeCell ref="E26:G26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P1" sqref="P1"/>
    </sheetView>
  </sheetViews>
  <sheetFormatPr defaultColWidth="11.421875" defaultRowHeight="12.75"/>
  <cols>
    <col min="1" max="1" width="8.8515625" style="0" customWidth="1"/>
    <col min="2" max="2" width="12.00390625" style="0" bestFit="1" customWidth="1"/>
    <col min="3" max="3" width="11.28125" style="0" bestFit="1" customWidth="1"/>
    <col min="4" max="4" width="8.8515625" style="0" customWidth="1"/>
    <col min="5" max="7" width="12.8515625" style="0" bestFit="1" customWidth="1"/>
    <col min="8" max="9" width="10.28125" style="0" bestFit="1" customWidth="1"/>
    <col min="10" max="16384" width="8.8515625" style="0" customWidth="1"/>
  </cols>
  <sheetData>
    <row r="1" spans="1:3" ht="12">
      <c r="A1" t="s">
        <v>2</v>
      </c>
      <c r="B1" s="1">
        <v>10000000</v>
      </c>
      <c r="C1" t="s">
        <v>10</v>
      </c>
    </row>
    <row r="2" spans="1:3" ht="12">
      <c r="A2" t="s">
        <v>19</v>
      </c>
      <c r="B2" s="2">
        <v>4800</v>
      </c>
      <c r="C2" t="s">
        <v>22</v>
      </c>
    </row>
    <row r="3" spans="1:2" ht="12">
      <c r="A3" t="s">
        <v>20</v>
      </c>
      <c r="B3" s="2">
        <v>1500</v>
      </c>
    </row>
    <row r="4" ht="12">
      <c r="B4" s="1"/>
    </row>
    <row r="5" spans="1:3" ht="24">
      <c r="A5" t="s">
        <v>21</v>
      </c>
      <c r="B5" s="6" t="s">
        <v>23</v>
      </c>
      <c r="C5" s="7" t="s">
        <v>24</v>
      </c>
    </row>
    <row r="6" spans="1:3" ht="12">
      <c r="A6">
        <v>1</v>
      </c>
      <c r="B6" s="5">
        <v>1000</v>
      </c>
      <c r="C6">
        <v>0.1</v>
      </c>
    </row>
    <row r="7" spans="1:3" ht="12">
      <c r="A7">
        <v>2</v>
      </c>
      <c r="B7" s="1">
        <v>2000</v>
      </c>
      <c r="C7">
        <v>0.25</v>
      </c>
    </row>
    <row r="8" spans="1:5" ht="12">
      <c r="A8">
        <v>3</v>
      </c>
      <c r="B8" s="1">
        <v>3000</v>
      </c>
      <c r="C8">
        <v>0.4</v>
      </c>
      <c r="E8" s="4"/>
    </row>
    <row r="9" ht="12.75" thickBot="1"/>
    <row r="10" spans="2:9" ht="12.75" thickBot="1">
      <c r="B10" s="105" t="s">
        <v>25</v>
      </c>
      <c r="C10" s="106"/>
      <c r="D10" s="107"/>
      <c r="E10" s="105" t="s">
        <v>30</v>
      </c>
      <c r="F10" s="106"/>
      <c r="G10" s="107"/>
      <c r="H10" s="43" t="s">
        <v>8</v>
      </c>
      <c r="I10" s="43" t="s">
        <v>3</v>
      </c>
    </row>
    <row r="11" spans="2:7" ht="12.75" thickBot="1">
      <c r="B11" s="9">
        <v>1</v>
      </c>
      <c r="C11" s="18">
        <v>2</v>
      </c>
      <c r="D11" s="29">
        <v>3</v>
      </c>
      <c r="E11" s="9">
        <v>1</v>
      </c>
      <c r="F11" s="18">
        <v>2</v>
      </c>
      <c r="G11" s="10">
        <v>3</v>
      </c>
    </row>
    <row r="12" spans="1:9" ht="12">
      <c r="A12" s="8">
        <v>1</v>
      </c>
      <c r="B12" s="11">
        <v>1</v>
      </c>
      <c r="C12" s="19">
        <v>0</v>
      </c>
      <c r="D12" s="12">
        <v>0</v>
      </c>
      <c r="E12" s="36">
        <f>$B$1*B12</f>
        <v>10000000</v>
      </c>
      <c r="F12" s="28">
        <f aca="true" t="shared" si="0" ref="F12:G14">$B$1*C12</f>
        <v>0</v>
      </c>
      <c r="G12" s="37">
        <f t="shared" si="0"/>
        <v>0</v>
      </c>
      <c r="H12" s="30">
        <f>E12/B6</f>
        <v>10000</v>
      </c>
      <c r="I12" s="31">
        <f>C6*H12</f>
        <v>1000</v>
      </c>
    </row>
    <row r="13" spans="1:9" ht="12">
      <c r="A13" s="8">
        <v>2</v>
      </c>
      <c r="B13" s="13">
        <v>0</v>
      </c>
      <c r="C13" s="20">
        <v>1</v>
      </c>
      <c r="D13" s="14">
        <v>0</v>
      </c>
      <c r="E13" s="38">
        <f>$B$1*B13</f>
        <v>0</v>
      </c>
      <c r="F13" s="44">
        <f t="shared" si="0"/>
        <v>10000000</v>
      </c>
      <c r="G13" s="39">
        <f t="shared" si="0"/>
        <v>0</v>
      </c>
      <c r="H13" s="32">
        <f>F13/B7</f>
        <v>5000</v>
      </c>
      <c r="I13" s="33">
        <f>C7*H13</f>
        <v>1250</v>
      </c>
    </row>
    <row r="14" spans="1:9" ht="12">
      <c r="A14" s="8">
        <v>3</v>
      </c>
      <c r="B14" s="15">
        <v>0</v>
      </c>
      <c r="C14" s="20">
        <v>0</v>
      </c>
      <c r="D14" s="14">
        <v>1</v>
      </c>
      <c r="E14" s="38">
        <f>$B$1*B14</f>
        <v>0</v>
      </c>
      <c r="F14" s="44">
        <f t="shared" si="0"/>
        <v>0</v>
      </c>
      <c r="G14" s="39">
        <f t="shared" si="0"/>
        <v>10000000</v>
      </c>
      <c r="H14" s="32">
        <f>G14/B8</f>
        <v>3333.3333333333335</v>
      </c>
      <c r="I14" s="33">
        <f>C8*H14</f>
        <v>1333.3333333333335</v>
      </c>
    </row>
    <row r="15" spans="1:9" ht="12">
      <c r="A15" s="8" t="s">
        <v>26</v>
      </c>
      <c r="B15" s="15">
        <v>1</v>
      </c>
      <c r="C15" s="20">
        <v>1</v>
      </c>
      <c r="D15" s="14">
        <v>0</v>
      </c>
      <c r="E15" s="38">
        <f>B1/2</f>
        <v>5000000</v>
      </c>
      <c r="F15" s="44">
        <f>B1/2</f>
        <v>5000000</v>
      </c>
      <c r="G15" s="27">
        <v>0</v>
      </c>
      <c r="H15" s="32">
        <f>MAX(E15/B6,F15/B7)</f>
        <v>5000</v>
      </c>
      <c r="I15" s="33">
        <f>C6*(E15/B6)+C7*(F15/B7)</f>
        <v>1125</v>
      </c>
    </row>
    <row r="16" spans="1:9" ht="12">
      <c r="A16" s="8" t="s">
        <v>27</v>
      </c>
      <c r="B16" s="15">
        <v>1</v>
      </c>
      <c r="C16" s="20">
        <v>0</v>
      </c>
      <c r="D16" s="14">
        <v>1</v>
      </c>
      <c r="E16" s="38">
        <f>B1/2</f>
        <v>5000000</v>
      </c>
      <c r="F16" s="45">
        <v>0</v>
      </c>
      <c r="G16" s="39">
        <f>B1/2</f>
        <v>5000000</v>
      </c>
      <c r="H16" s="32">
        <f>MAX(E16/B6,G16/B8)</f>
        <v>5000</v>
      </c>
      <c r="I16" s="33">
        <f>C6*(E16/B6)+C8*(G16/B8)</f>
        <v>1166.6666666666667</v>
      </c>
    </row>
    <row r="17" spans="1:9" ht="12">
      <c r="A17" s="8" t="s">
        <v>28</v>
      </c>
      <c r="B17" s="15">
        <v>0</v>
      </c>
      <c r="C17" s="20">
        <v>1</v>
      </c>
      <c r="D17" s="14">
        <v>1</v>
      </c>
      <c r="E17" s="40">
        <v>0</v>
      </c>
      <c r="F17" s="44">
        <f>B1/2</f>
        <v>5000000</v>
      </c>
      <c r="G17" s="39">
        <f>B1/2</f>
        <v>5000000</v>
      </c>
      <c r="H17" s="32">
        <f>MAX(F17/B7,G17/B8)</f>
        <v>2500</v>
      </c>
      <c r="I17" s="33">
        <f>C7*(F17/B7)+C8*(G17/B8)</f>
        <v>1291.6666666666667</v>
      </c>
    </row>
    <row r="18" spans="1:9" ht="12.75" thickBot="1">
      <c r="A18" s="8" t="s">
        <v>29</v>
      </c>
      <c r="B18" s="16">
        <v>1</v>
      </c>
      <c r="C18" s="21">
        <v>1</v>
      </c>
      <c r="D18" s="17">
        <v>1</v>
      </c>
      <c r="E18" s="41">
        <f>B1/3</f>
        <v>3333333.3333333335</v>
      </c>
      <c r="F18" s="46">
        <f>B1/3</f>
        <v>3333333.3333333335</v>
      </c>
      <c r="G18" s="42">
        <f>B1/3</f>
        <v>3333333.3333333335</v>
      </c>
      <c r="H18" s="34">
        <f>MAX(E18/B6,F18/B7,G18/B8)</f>
        <v>3333.3333333333335</v>
      </c>
      <c r="I18" s="35">
        <f>C6*(E18/B6)+C7*(F18/B7)+C8*(G18/B8)</f>
        <v>1194.4444444444443</v>
      </c>
    </row>
  </sheetData>
  <mergeCells count="2">
    <mergeCell ref="B10:D10"/>
    <mergeCell ref="E10:G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E24" sqref="E24"/>
    </sheetView>
  </sheetViews>
  <sheetFormatPr defaultColWidth="11.421875" defaultRowHeight="12.75"/>
  <cols>
    <col min="1" max="1" width="8.8515625" style="0" customWidth="1"/>
    <col min="2" max="2" width="12.00390625" style="0" bestFit="1" customWidth="1"/>
    <col min="3" max="3" width="11.28125" style="0" bestFit="1" customWidth="1"/>
    <col min="4" max="4" width="8.8515625" style="0" customWidth="1"/>
    <col min="5" max="7" width="12.8515625" style="0" bestFit="1" customWidth="1"/>
    <col min="8" max="9" width="10.28125" style="0" bestFit="1" customWidth="1"/>
    <col min="10" max="10" width="11.28125" style="0" bestFit="1" customWidth="1"/>
    <col min="11" max="16384" width="8.8515625" style="0" customWidth="1"/>
  </cols>
  <sheetData>
    <row r="1" spans="1:3" ht="12">
      <c r="A1" t="s">
        <v>2</v>
      </c>
      <c r="B1" s="22">
        <v>10000000</v>
      </c>
      <c r="C1" t="s">
        <v>10</v>
      </c>
    </row>
    <row r="2" spans="1:3" ht="12">
      <c r="A2" t="s">
        <v>19</v>
      </c>
      <c r="B2" s="23">
        <v>4800</v>
      </c>
      <c r="C2" t="s">
        <v>22</v>
      </c>
    </row>
    <row r="3" spans="1:2" ht="12">
      <c r="A3" t="s">
        <v>20</v>
      </c>
      <c r="B3" s="23">
        <v>1500</v>
      </c>
    </row>
    <row r="4" ht="12">
      <c r="B4" s="22"/>
    </row>
    <row r="5" spans="1:3" ht="24">
      <c r="A5" t="s">
        <v>21</v>
      </c>
      <c r="B5" s="24" t="s">
        <v>23</v>
      </c>
      <c r="C5" s="7" t="s">
        <v>24</v>
      </c>
    </row>
    <row r="6" spans="1:3" ht="12">
      <c r="A6">
        <v>1</v>
      </c>
      <c r="B6" s="25">
        <v>1000</v>
      </c>
      <c r="C6">
        <v>0.1</v>
      </c>
    </row>
    <row r="7" spans="1:3" ht="12">
      <c r="A7">
        <v>2</v>
      </c>
      <c r="B7" s="22">
        <v>2000</v>
      </c>
      <c r="C7">
        <v>0.25</v>
      </c>
    </row>
    <row r="8" spans="1:5" ht="12">
      <c r="A8">
        <v>3</v>
      </c>
      <c r="B8" s="22">
        <v>3000</v>
      </c>
      <c r="C8">
        <v>0.6</v>
      </c>
      <c r="E8" s="4"/>
    </row>
    <row r="9" ht="12.75" thickBot="1"/>
    <row r="10" spans="2:9" ht="12.75" thickBot="1">
      <c r="B10" s="105" t="s">
        <v>25</v>
      </c>
      <c r="C10" s="106"/>
      <c r="D10" s="107"/>
      <c r="E10" s="105" t="s">
        <v>30</v>
      </c>
      <c r="F10" s="106"/>
      <c r="G10" s="107"/>
      <c r="H10" s="43" t="s">
        <v>8</v>
      </c>
      <c r="I10" s="43" t="s">
        <v>3</v>
      </c>
    </row>
    <row r="11" spans="2:7" ht="12.75" thickBot="1">
      <c r="B11" s="9">
        <v>1</v>
      </c>
      <c r="C11" s="18">
        <v>2</v>
      </c>
      <c r="D11" s="29">
        <v>3</v>
      </c>
      <c r="E11" s="9">
        <v>1</v>
      </c>
      <c r="F11" s="18">
        <v>2</v>
      </c>
      <c r="G11" s="10">
        <v>3</v>
      </c>
    </row>
    <row r="12" spans="1:9" ht="12">
      <c r="A12" s="8">
        <v>1</v>
      </c>
      <c r="B12" s="11">
        <v>1</v>
      </c>
      <c r="C12" s="19">
        <v>0</v>
      </c>
      <c r="D12" s="12">
        <v>0</v>
      </c>
      <c r="E12" s="36">
        <f aca="true" t="shared" si="0" ref="E12:G14">$B$1*B12</f>
        <v>10000000</v>
      </c>
      <c r="F12" s="28">
        <f t="shared" si="0"/>
        <v>0</v>
      </c>
      <c r="G12" s="37">
        <f t="shared" si="0"/>
        <v>0</v>
      </c>
      <c r="H12" s="47">
        <f>E12/B6</f>
        <v>10000</v>
      </c>
      <c r="I12" s="48">
        <f>C6*H12</f>
        <v>1000</v>
      </c>
    </row>
    <row r="13" spans="1:9" ht="12">
      <c r="A13" s="8">
        <v>2</v>
      </c>
      <c r="B13" s="26">
        <v>0</v>
      </c>
      <c r="C13" s="20">
        <v>1</v>
      </c>
      <c r="D13" s="14">
        <v>0</v>
      </c>
      <c r="E13" s="38">
        <f t="shared" si="0"/>
        <v>0</v>
      </c>
      <c r="F13" s="44">
        <f t="shared" si="0"/>
        <v>10000000</v>
      </c>
      <c r="G13" s="39">
        <f t="shared" si="0"/>
        <v>0</v>
      </c>
      <c r="H13" s="49">
        <f>F13/B7</f>
        <v>5000</v>
      </c>
      <c r="I13" s="50">
        <f>C7*H13</f>
        <v>1250</v>
      </c>
    </row>
    <row r="14" spans="1:9" ht="12">
      <c r="A14" s="8">
        <v>3</v>
      </c>
      <c r="B14" s="15">
        <v>0</v>
      </c>
      <c r="C14" s="20">
        <v>0</v>
      </c>
      <c r="D14" s="14">
        <v>1</v>
      </c>
      <c r="E14" s="38">
        <f t="shared" si="0"/>
        <v>0</v>
      </c>
      <c r="F14" s="44">
        <f t="shared" si="0"/>
        <v>0</v>
      </c>
      <c r="G14" s="39">
        <f t="shared" si="0"/>
        <v>10000000</v>
      </c>
      <c r="H14" s="49">
        <f>G14/B8</f>
        <v>3333.3333333333335</v>
      </c>
      <c r="I14" s="50">
        <f>C8*H14</f>
        <v>2000</v>
      </c>
    </row>
    <row r="15" spans="1:10" s="62" customFormat="1" ht="12">
      <c r="A15" s="53" t="s">
        <v>26</v>
      </c>
      <c r="B15" s="54">
        <v>1</v>
      </c>
      <c r="C15" s="55">
        <v>1</v>
      </c>
      <c r="D15" s="56">
        <v>0</v>
      </c>
      <c r="E15" s="57">
        <v>3333332.676738567</v>
      </c>
      <c r="F15" s="58">
        <v>6666667.323261434</v>
      </c>
      <c r="G15" s="59">
        <v>0</v>
      </c>
      <c r="H15" s="60">
        <f>MAX(E15/B6,F15/B7)</f>
        <v>3333.333661630717</v>
      </c>
      <c r="I15" s="61">
        <f>C6*(E15/B6)+C7*(F15/B7)</f>
        <v>1166.666683081536</v>
      </c>
      <c r="J15" s="63">
        <f>SUM(E15:G15)</f>
        <v>10000000.000000002</v>
      </c>
    </row>
    <row r="16" spans="1:9" ht="12">
      <c r="A16" s="8" t="s">
        <v>27</v>
      </c>
      <c r="B16" s="15">
        <v>1</v>
      </c>
      <c r="C16" s="20">
        <v>0</v>
      </c>
      <c r="D16" s="14">
        <v>1</v>
      </c>
      <c r="E16" s="38">
        <f>B1/2</f>
        <v>5000000</v>
      </c>
      <c r="F16" s="45">
        <v>0</v>
      </c>
      <c r="G16" s="39">
        <f>B1/2</f>
        <v>5000000</v>
      </c>
      <c r="H16" s="49">
        <f>MAX(E16/B6,G16/B8)</f>
        <v>5000</v>
      </c>
      <c r="I16" s="50">
        <f>C6*(E16/B6)+C8*(G16/B8)</f>
        <v>1500</v>
      </c>
    </row>
    <row r="17" spans="1:9" ht="12">
      <c r="A17" s="8" t="s">
        <v>28</v>
      </c>
      <c r="B17" s="15">
        <v>0</v>
      </c>
      <c r="C17" s="20">
        <v>1</v>
      </c>
      <c r="D17" s="14">
        <v>1</v>
      </c>
      <c r="E17" s="40">
        <v>0</v>
      </c>
      <c r="F17" s="44">
        <f>B1/2</f>
        <v>5000000</v>
      </c>
      <c r="G17" s="39">
        <f>B1/2</f>
        <v>5000000</v>
      </c>
      <c r="H17" s="49">
        <f>MAX(F17/B7,G17/B8)</f>
        <v>2500</v>
      </c>
      <c r="I17" s="50">
        <f>C7*(F17/B7)+C8*(G17/B8)</f>
        <v>1625</v>
      </c>
    </row>
    <row r="18" spans="1:9" ht="12.75" thickBot="1">
      <c r="A18" s="8" t="s">
        <v>29</v>
      </c>
      <c r="B18" s="16">
        <v>1</v>
      </c>
      <c r="C18" s="21">
        <v>1</v>
      </c>
      <c r="D18" s="17">
        <v>1</v>
      </c>
      <c r="E18" s="41">
        <f>B1/3</f>
        <v>3333333.3333333335</v>
      </c>
      <c r="F18" s="46">
        <f>B1/3</f>
        <v>3333333.3333333335</v>
      </c>
      <c r="G18" s="42">
        <f>B1/3</f>
        <v>3333333.3333333335</v>
      </c>
      <c r="H18" s="51">
        <f>MAX(E18/B6,F18/B7,G18/B8)</f>
        <v>3333.3333333333335</v>
      </c>
      <c r="I18" s="52">
        <f>C6*(E18/B6)+C7*(F18/B7)+C8*(G18/B8)</f>
        <v>1416.6666666666665</v>
      </c>
    </row>
  </sheetData>
  <mergeCells count="2">
    <mergeCell ref="B10:D10"/>
    <mergeCell ref="E10:G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16" sqref="E16"/>
    </sheetView>
  </sheetViews>
  <sheetFormatPr defaultColWidth="11.421875" defaultRowHeight="12.75"/>
  <cols>
    <col min="1" max="1" width="8.8515625" style="0" customWidth="1"/>
    <col min="2" max="2" width="12.00390625" style="0" bestFit="1" customWidth="1"/>
    <col min="3" max="3" width="11.28125" style="0" bestFit="1" customWidth="1"/>
    <col min="4" max="4" width="8.8515625" style="0" customWidth="1"/>
    <col min="5" max="7" width="12.8515625" style="0" bestFit="1" customWidth="1"/>
    <col min="8" max="9" width="10.28125" style="0" bestFit="1" customWidth="1"/>
    <col min="10" max="10" width="11.28125" style="0" bestFit="1" customWidth="1"/>
    <col min="11" max="16384" width="8.8515625" style="0" customWidth="1"/>
  </cols>
  <sheetData>
    <row r="1" spans="1:3" ht="12">
      <c r="A1" t="s">
        <v>2</v>
      </c>
      <c r="B1" s="22">
        <v>10000000</v>
      </c>
      <c r="C1" t="s">
        <v>10</v>
      </c>
    </row>
    <row r="2" spans="1:3" ht="12">
      <c r="A2" t="s">
        <v>19</v>
      </c>
      <c r="B2" s="23">
        <v>4800</v>
      </c>
      <c r="C2" t="s">
        <v>22</v>
      </c>
    </row>
    <row r="3" spans="1:2" ht="12">
      <c r="A3" t="s">
        <v>20</v>
      </c>
      <c r="B3" s="23">
        <v>1500</v>
      </c>
    </row>
    <row r="4" ht="12">
      <c r="B4" s="22"/>
    </row>
    <row r="5" spans="1:3" ht="24">
      <c r="A5" t="s">
        <v>21</v>
      </c>
      <c r="B5" s="24" t="s">
        <v>23</v>
      </c>
      <c r="C5" s="7" t="s">
        <v>24</v>
      </c>
    </row>
    <row r="6" spans="1:3" ht="12">
      <c r="A6">
        <v>1</v>
      </c>
      <c r="B6" s="25">
        <v>1000</v>
      </c>
      <c r="C6">
        <v>0.1</v>
      </c>
    </row>
    <row r="7" spans="1:3" ht="12">
      <c r="A7">
        <v>2</v>
      </c>
      <c r="B7" s="22">
        <v>2000</v>
      </c>
      <c r="C7">
        <v>0.25</v>
      </c>
    </row>
    <row r="8" spans="1:5" ht="12">
      <c r="A8">
        <v>3</v>
      </c>
      <c r="B8" s="22">
        <v>3000</v>
      </c>
      <c r="C8">
        <v>0.6</v>
      </c>
      <c r="E8" s="4"/>
    </row>
    <row r="9" ht="12.75" thickBot="1"/>
    <row r="10" spans="2:9" ht="12.75" thickBot="1">
      <c r="B10" s="105" t="s">
        <v>25</v>
      </c>
      <c r="C10" s="106"/>
      <c r="D10" s="107"/>
      <c r="E10" s="105" t="s">
        <v>30</v>
      </c>
      <c r="F10" s="106"/>
      <c r="G10" s="107"/>
      <c r="H10" s="43" t="s">
        <v>8</v>
      </c>
      <c r="I10" s="43" t="s">
        <v>3</v>
      </c>
    </row>
    <row r="11" spans="2:7" ht="12.75" thickBot="1">
      <c r="B11" s="9">
        <v>1</v>
      </c>
      <c r="C11" s="18">
        <v>2</v>
      </c>
      <c r="D11" s="29">
        <v>3</v>
      </c>
      <c r="E11" s="9">
        <v>1</v>
      </c>
      <c r="F11" s="18">
        <v>2</v>
      </c>
      <c r="G11" s="10">
        <v>3</v>
      </c>
    </row>
    <row r="12" spans="1:9" ht="12">
      <c r="A12" s="8">
        <v>1</v>
      </c>
      <c r="B12" s="11">
        <v>1</v>
      </c>
      <c r="C12" s="19">
        <v>0</v>
      </c>
      <c r="D12" s="12">
        <v>0</v>
      </c>
      <c r="E12" s="36">
        <f aca="true" t="shared" si="0" ref="E12:G14">$B$1*B12</f>
        <v>10000000</v>
      </c>
      <c r="F12" s="28">
        <f t="shared" si="0"/>
        <v>0</v>
      </c>
      <c r="G12" s="37">
        <f t="shared" si="0"/>
        <v>0</v>
      </c>
      <c r="H12" s="47">
        <f>E12/B6</f>
        <v>10000</v>
      </c>
      <c r="I12" s="48">
        <f>C6*H12</f>
        <v>1000</v>
      </c>
    </row>
    <row r="13" spans="1:9" ht="12">
      <c r="A13" s="8">
        <v>2</v>
      </c>
      <c r="B13" s="26">
        <v>0</v>
      </c>
      <c r="C13" s="20">
        <v>1</v>
      </c>
      <c r="D13" s="14">
        <v>0</v>
      </c>
      <c r="E13" s="38">
        <f t="shared" si="0"/>
        <v>0</v>
      </c>
      <c r="F13" s="44">
        <f t="shared" si="0"/>
        <v>10000000</v>
      </c>
      <c r="G13" s="39">
        <f t="shared" si="0"/>
        <v>0</v>
      </c>
      <c r="H13" s="49">
        <f>F13/B7</f>
        <v>5000</v>
      </c>
      <c r="I13" s="50">
        <f>C7*H13</f>
        <v>1250</v>
      </c>
    </row>
    <row r="14" spans="1:9" ht="12">
      <c r="A14" s="8">
        <v>3</v>
      </c>
      <c r="B14" s="15">
        <v>0</v>
      </c>
      <c r="C14" s="20">
        <v>0</v>
      </c>
      <c r="D14" s="14">
        <v>1</v>
      </c>
      <c r="E14" s="38">
        <f t="shared" si="0"/>
        <v>0</v>
      </c>
      <c r="F14" s="44">
        <f t="shared" si="0"/>
        <v>0</v>
      </c>
      <c r="G14" s="39">
        <f t="shared" si="0"/>
        <v>10000000</v>
      </c>
      <c r="H14" s="49">
        <f>G14/B8</f>
        <v>3333.3333333333335</v>
      </c>
      <c r="I14" s="50">
        <f>C8*H14</f>
        <v>2000</v>
      </c>
    </row>
    <row r="15" spans="1:9" ht="12">
      <c r="A15" s="8" t="s">
        <v>26</v>
      </c>
      <c r="B15" s="15">
        <v>1</v>
      </c>
      <c r="C15" s="20">
        <v>1</v>
      </c>
      <c r="D15" s="14">
        <v>0</v>
      </c>
      <c r="E15" s="38">
        <f>B1/2</f>
        <v>5000000</v>
      </c>
      <c r="F15" s="44">
        <f>B1/2</f>
        <v>5000000</v>
      </c>
      <c r="G15" s="27">
        <v>0</v>
      </c>
      <c r="H15" s="49">
        <f>MAX(E15/B6,F15/B7)</f>
        <v>5000</v>
      </c>
      <c r="I15" s="50">
        <f>C6*(E15/B6)+C7*(F15/B7)</f>
        <v>1125</v>
      </c>
    </row>
    <row r="16" spans="1:10" s="62" customFormat="1" ht="12">
      <c r="A16" s="53" t="s">
        <v>27</v>
      </c>
      <c r="B16" s="54">
        <v>1</v>
      </c>
      <c r="C16" s="55">
        <v>0</v>
      </c>
      <c r="D16" s="56">
        <v>1</v>
      </c>
      <c r="E16" s="57">
        <v>4800000</v>
      </c>
      <c r="F16" s="55">
        <v>0</v>
      </c>
      <c r="G16" s="64">
        <v>5200000</v>
      </c>
      <c r="H16" s="60">
        <f>MAX(E16/B6,G16/B8)</f>
        <v>4800</v>
      </c>
      <c r="I16" s="61">
        <f>C6*(E16/B6)+C8*(G16/B8)</f>
        <v>1520</v>
      </c>
      <c r="J16" s="63">
        <f>SUM(E16:G16)</f>
        <v>10000000</v>
      </c>
    </row>
    <row r="17" spans="1:9" ht="12">
      <c r="A17" s="8" t="s">
        <v>28</v>
      </c>
      <c r="B17" s="15">
        <v>0</v>
      </c>
      <c r="C17" s="20">
        <v>1</v>
      </c>
      <c r="D17" s="14">
        <v>1</v>
      </c>
      <c r="E17" s="40">
        <v>0</v>
      </c>
      <c r="F17" s="44">
        <f>B1/2</f>
        <v>5000000</v>
      </c>
      <c r="G17" s="39">
        <f>B1/2</f>
        <v>5000000</v>
      </c>
      <c r="H17" s="49">
        <f>MAX(F17/B7,G17/B8)</f>
        <v>2500</v>
      </c>
      <c r="I17" s="50">
        <f>C7*(F17/B7)+C8*(G17/B8)</f>
        <v>1625</v>
      </c>
    </row>
    <row r="18" spans="1:9" ht="12.75" thickBot="1">
      <c r="A18" s="8" t="s">
        <v>29</v>
      </c>
      <c r="B18" s="16">
        <v>1</v>
      </c>
      <c r="C18" s="21">
        <v>1</v>
      </c>
      <c r="D18" s="17">
        <v>1</v>
      </c>
      <c r="E18" s="41">
        <f>B1/3</f>
        <v>3333333.3333333335</v>
      </c>
      <c r="F18" s="46">
        <f>B1/3</f>
        <v>3333333.3333333335</v>
      </c>
      <c r="G18" s="42">
        <f>B1/3</f>
        <v>3333333.3333333335</v>
      </c>
      <c r="H18" s="51">
        <f>MAX(E18/B6,F18/B7,G18/B8)</f>
        <v>3333.3333333333335</v>
      </c>
      <c r="I18" s="52">
        <f>C6*(E18/B6)+C7*(F18/B7)+C8*(G18/B8)</f>
        <v>1416.6666666666665</v>
      </c>
    </row>
    <row r="21" spans="5:7" ht="12">
      <c r="E21">
        <f>E16/B6</f>
        <v>4800</v>
      </c>
      <c r="G21">
        <f>G16/B7</f>
        <v>2600</v>
      </c>
    </row>
  </sheetData>
  <mergeCells count="2">
    <mergeCell ref="B10:D10"/>
    <mergeCell ref="E10:G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7" sqref="A17:I17"/>
    </sheetView>
  </sheetViews>
  <sheetFormatPr defaultColWidth="11.421875" defaultRowHeight="12.75"/>
  <cols>
    <col min="1" max="1" width="8.8515625" style="0" customWidth="1"/>
    <col min="2" max="2" width="12.00390625" style="0" bestFit="1" customWidth="1"/>
    <col min="3" max="3" width="11.28125" style="0" bestFit="1" customWidth="1"/>
    <col min="4" max="4" width="8.8515625" style="0" customWidth="1"/>
    <col min="5" max="7" width="12.8515625" style="0" bestFit="1" customWidth="1"/>
    <col min="8" max="9" width="10.28125" style="0" bestFit="1" customWidth="1"/>
    <col min="10" max="16384" width="8.8515625" style="0" customWidth="1"/>
  </cols>
  <sheetData>
    <row r="1" spans="1:3" ht="12">
      <c r="A1" t="s">
        <v>2</v>
      </c>
      <c r="B1" s="22">
        <v>10000000</v>
      </c>
      <c r="C1" t="s">
        <v>10</v>
      </c>
    </row>
    <row r="2" spans="1:3" ht="12">
      <c r="A2" t="s">
        <v>19</v>
      </c>
      <c r="B2" s="23">
        <v>4800</v>
      </c>
      <c r="C2" t="s">
        <v>22</v>
      </c>
    </row>
    <row r="3" spans="1:2" ht="12">
      <c r="A3" t="s">
        <v>20</v>
      </c>
      <c r="B3" s="23">
        <v>1500</v>
      </c>
    </row>
    <row r="4" ht="12">
      <c r="B4" s="22"/>
    </row>
    <row r="5" spans="1:3" ht="24">
      <c r="A5" t="s">
        <v>21</v>
      </c>
      <c r="B5" s="24" t="s">
        <v>23</v>
      </c>
      <c r="C5" s="7" t="s">
        <v>24</v>
      </c>
    </row>
    <row r="6" spans="1:3" ht="12">
      <c r="A6">
        <v>1</v>
      </c>
      <c r="B6" s="25">
        <v>1000</v>
      </c>
      <c r="C6">
        <v>0.1</v>
      </c>
    </row>
    <row r="7" spans="1:3" ht="12">
      <c r="A7">
        <v>2</v>
      </c>
      <c r="B7" s="22">
        <v>2000</v>
      </c>
      <c r="C7">
        <v>0.25</v>
      </c>
    </row>
    <row r="8" spans="1:5" ht="12">
      <c r="A8">
        <v>3</v>
      </c>
      <c r="B8" s="22">
        <v>3000</v>
      </c>
      <c r="C8">
        <v>0.6</v>
      </c>
      <c r="E8" s="4"/>
    </row>
    <row r="9" ht="12.75" thickBot="1"/>
    <row r="10" spans="2:9" ht="12.75" thickBot="1">
      <c r="B10" s="105" t="s">
        <v>25</v>
      </c>
      <c r="C10" s="106"/>
      <c r="D10" s="107"/>
      <c r="E10" s="105" t="s">
        <v>30</v>
      </c>
      <c r="F10" s="106"/>
      <c r="G10" s="107"/>
      <c r="H10" s="43" t="s">
        <v>8</v>
      </c>
      <c r="I10" s="43" t="s">
        <v>3</v>
      </c>
    </row>
    <row r="11" spans="2:7" ht="12.75" thickBot="1">
      <c r="B11" s="9">
        <v>1</v>
      </c>
      <c r="C11" s="18">
        <v>2</v>
      </c>
      <c r="D11" s="29">
        <v>3</v>
      </c>
      <c r="E11" s="9">
        <v>1</v>
      </c>
      <c r="F11" s="18">
        <v>2</v>
      </c>
      <c r="G11" s="10">
        <v>3</v>
      </c>
    </row>
    <row r="12" spans="1:9" ht="12">
      <c r="A12" s="8">
        <v>1</v>
      </c>
      <c r="B12" s="11">
        <v>1</v>
      </c>
      <c r="C12" s="19">
        <v>0</v>
      </c>
      <c r="D12" s="12">
        <v>0</v>
      </c>
      <c r="E12" s="36">
        <f aca="true" t="shared" si="0" ref="E12:G14">$B$1*B12</f>
        <v>10000000</v>
      </c>
      <c r="F12" s="28">
        <f t="shared" si="0"/>
        <v>0</v>
      </c>
      <c r="G12" s="37">
        <f t="shared" si="0"/>
        <v>0</v>
      </c>
      <c r="H12" s="47">
        <f>E12/B6</f>
        <v>10000</v>
      </c>
      <c r="I12" s="48">
        <f>C6*H12</f>
        <v>1000</v>
      </c>
    </row>
    <row r="13" spans="1:9" ht="12">
      <c r="A13" s="8">
        <v>2</v>
      </c>
      <c r="B13" s="26">
        <v>0</v>
      </c>
      <c r="C13" s="20">
        <v>1</v>
      </c>
      <c r="D13" s="14">
        <v>0</v>
      </c>
      <c r="E13" s="38">
        <f t="shared" si="0"/>
        <v>0</v>
      </c>
      <c r="F13" s="44">
        <f t="shared" si="0"/>
        <v>10000000</v>
      </c>
      <c r="G13" s="39">
        <f t="shared" si="0"/>
        <v>0</v>
      </c>
      <c r="H13" s="49">
        <f>F13/B7</f>
        <v>5000</v>
      </c>
      <c r="I13" s="50">
        <f>C7*H13</f>
        <v>1250</v>
      </c>
    </row>
    <row r="14" spans="1:9" ht="12">
      <c r="A14" s="8">
        <v>3</v>
      </c>
      <c r="B14" s="15">
        <v>0</v>
      </c>
      <c r="C14" s="20">
        <v>0</v>
      </c>
      <c r="D14" s="14">
        <v>1</v>
      </c>
      <c r="E14" s="38">
        <f t="shared" si="0"/>
        <v>0</v>
      </c>
      <c r="F14" s="44">
        <f t="shared" si="0"/>
        <v>0</v>
      </c>
      <c r="G14" s="39">
        <f t="shared" si="0"/>
        <v>10000000</v>
      </c>
      <c r="H14" s="49">
        <f>G14/B8</f>
        <v>3333.3333333333335</v>
      </c>
      <c r="I14" s="50">
        <f>C8*H14</f>
        <v>2000</v>
      </c>
    </row>
    <row r="15" spans="1:9" ht="12">
      <c r="A15" s="8" t="s">
        <v>26</v>
      </c>
      <c r="B15" s="15">
        <v>1</v>
      </c>
      <c r="C15" s="20">
        <v>1</v>
      </c>
      <c r="D15" s="14">
        <v>0</v>
      </c>
      <c r="E15" s="38">
        <f>B1/2</f>
        <v>5000000</v>
      </c>
      <c r="F15" s="44">
        <f>B1/2</f>
        <v>5000000</v>
      </c>
      <c r="G15" s="27">
        <v>0</v>
      </c>
      <c r="H15" s="49">
        <f>MAX(E15/B6,F15/B7)</f>
        <v>5000</v>
      </c>
      <c r="I15" s="50">
        <f>C6*(E15/B6)+C7*(F15/B7)</f>
        <v>1125</v>
      </c>
    </row>
    <row r="16" spans="1:9" ht="12">
      <c r="A16" s="8" t="s">
        <v>27</v>
      </c>
      <c r="B16" s="15">
        <v>1</v>
      </c>
      <c r="C16" s="20">
        <v>0</v>
      </c>
      <c r="D16" s="14">
        <v>1</v>
      </c>
      <c r="E16" s="38">
        <f>B1/2</f>
        <v>5000000</v>
      </c>
      <c r="F16" s="45">
        <v>0</v>
      </c>
      <c r="G16" s="39">
        <f>B1/2</f>
        <v>5000000</v>
      </c>
      <c r="H16" s="49">
        <f>MAX(E16/B6,G16/B8)</f>
        <v>5000</v>
      </c>
      <c r="I16" s="50">
        <f>C6*(E16/B6)+C8*(G16/B8)</f>
        <v>1500</v>
      </c>
    </row>
    <row r="17" spans="1:10" s="62" customFormat="1" ht="12">
      <c r="A17" s="53" t="s">
        <v>28</v>
      </c>
      <c r="B17" s="54">
        <v>0</v>
      </c>
      <c r="C17" s="55">
        <v>1</v>
      </c>
      <c r="D17" s="56">
        <v>1</v>
      </c>
      <c r="E17" s="54">
        <v>0</v>
      </c>
      <c r="F17" s="58">
        <v>6666666.666666667</v>
      </c>
      <c r="G17" s="64">
        <v>3333333.333333333</v>
      </c>
      <c r="H17" s="60">
        <f>MAX(F17/B7,G17/B8)</f>
        <v>3333.3333333333335</v>
      </c>
      <c r="I17" s="61">
        <f>C7*(F17/B7)+C8*(G17/B8)</f>
        <v>1500</v>
      </c>
      <c r="J17" s="62">
        <f>SUM(E17:G17)</f>
        <v>10000000</v>
      </c>
    </row>
    <row r="18" spans="1:9" ht="12.75" thickBot="1">
      <c r="A18" s="8" t="s">
        <v>29</v>
      </c>
      <c r="B18" s="16">
        <v>1</v>
      </c>
      <c r="C18" s="21">
        <v>1</v>
      </c>
      <c r="D18" s="17">
        <v>1</v>
      </c>
      <c r="E18" s="41">
        <f>B1/3</f>
        <v>3333333.3333333335</v>
      </c>
      <c r="F18" s="46">
        <f>B1/3</f>
        <v>3333333.3333333335</v>
      </c>
      <c r="G18" s="42">
        <f>B1/3</f>
        <v>3333333.3333333335</v>
      </c>
      <c r="H18" s="51">
        <f>MAX(E18/B6,F18/B7,G18/B8)</f>
        <v>3333.3333333333335</v>
      </c>
      <c r="I18" s="52">
        <f>C6*(E18/B6)+C7*(F18/B7)+C8*(G18/B8)</f>
        <v>1416.6666666666665</v>
      </c>
    </row>
  </sheetData>
  <mergeCells count="2">
    <mergeCell ref="B10:D10"/>
    <mergeCell ref="E10:G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J31" sqref="J31"/>
    </sheetView>
  </sheetViews>
  <sheetFormatPr defaultColWidth="11.421875" defaultRowHeight="12.75"/>
  <cols>
    <col min="1" max="1" width="8.8515625" style="0" customWidth="1"/>
    <col min="2" max="2" width="12.00390625" style="0" bestFit="1" customWidth="1"/>
    <col min="3" max="3" width="11.28125" style="0" bestFit="1" customWidth="1"/>
    <col min="4" max="4" width="8.8515625" style="0" customWidth="1"/>
    <col min="5" max="7" width="12.8515625" style="0" bestFit="1" customWidth="1"/>
    <col min="8" max="9" width="10.28125" style="0" bestFit="1" customWidth="1"/>
    <col min="10" max="10" width="14.00390625" style="0" bestFit="1" customWidth="1"/>
    <col min="11" max="16384" width="8.8515625" style="0" customWidth="1"/>
  </cols>
  <sheetData>
    <row r="1" spans="1:3" ht="12">
      <c r="A1" t="s">
        <v>2</v>
      </c>
      <c r="B1" s="22">
        <v>10000000</v>
      </c>
      <c r="C1" t="s">
        <v>10</v>
      </c>
    </row>
    <row r="2" spans="1:3" ht="12">
      <c r="A2" t="s">
        <v>19</v>
      </c>
      <c r="B2" s="23">
        <v>4800</v>
      </c>
      <c r="C2" t="s">
        <v>22</v>
      </c>
    </row>
    <row r="3" spans="1:2" ht="12">
      <c r="A3" t="s">
        <v>20</v>
      </c>
      <c r="B3" s="23">
        <v>1500</v>
      </c>
    </row>
    <row r="4" ht="12">
      <c r="B4" s="22"/>
    </row>
    <row r="5" spans="1:3" ht="24">
      <c r="A5" t="s">
        <v>21</v>
      </c>
      <c r="B5" s="24" t="s">
        <v>23</v>
      </c>
      <c r="C5" s="7" t="s">
        <v>24</v>
      </c>
    </row>
    <row r="6" spans="1:3" ht="12">
      <c r="A6">
        <v>1</v>
      </c>
      <c r="B6" s="25">
        <v>1000</v>
      </c>
      <c r="C6">
        <v>0.1</v>
      </c>
    </row>
    <row r="7" spans="1:3" ht="12">
      <c r="A7">
        <v>2</v>
      </c>
      <c r="B7" s="22">
        <v>2000</v>
      </c>
      <c r="C7">
        <v>0.25</v>
      </c>
    </row>
    <row r="8" spans="1:5" ht="12">
      <c r="A8">
        <v>3</v>
      </c>
      <c r="B8" s="22">
        <v>3000</v>
      </c>
      <c r="C8">
        <v>0.6</v>
      </c>
      <c r="E8" s="4"/>
    </row>
    <row r="9" ht="12.75" thickBot="1"/>
    <row r="10" spans="2:9" ht="12.75" thickBot="1">
      <c r="B10" s="105" t="s">
        <v>25</v>
      </c>
      <c r="C10" s="106"/>
      <c r="D10" s="107"/>
      <c r="E10" s="105" t="s">
        <v>30</v>
      </c>
      <c r="F10" s="106"/>
      <c r="G10" s="107"/>
      <c r="H10" s="43" t="s">
        <v>8</v>
      </c>
      <c r="I10" s="43" t="s">
        <v>3</v>
      </c>
    </row>
    <row r="11" spans="2:7" ht="12.75" thickBot="1">
      <c r="B11" s="9">
        <v>1</v>
      </c>
      <c r="C11" s="18">
        <v>2</v>
      </c>
      <c r="D11" s="29">
        <v>3</v>
      </c>
      <c r="E11" s="9">
        <v>1</v>
      </c>
      <c r="F11" s="18">
        <v>2</v>
      </c>
      <c r="G11" s="10">
        <v>3</v>
      </c>
    </row>
    <row r="12" spans="1:9" ht="12">
      <c r="A12" s="8">
        <v>1</v>
      </c>
      <c r="B12" s="11">
        <v>1</v>
      </c>
      <c r="C12" s="19">
        <v>0</v>
      </c>
      <c r="D12" s="12">
        <v>0</v>
      </c>
      <c r="E12" s="36">
        <f aca="true" t="shared" si="0" ref="E12:G14">$B$1*B12</f>
        <v>10000000</v>
      </c>
      <c r="F12" s="28">
        <f t="shared" si="0"/>
        <v>0</v>
      </c>
      <c r="G12" s="37">
        <f t="shared" si="0"/>
        <v>0</v>
      </c>
      <c r="H12" s="47">
        <f>E12/B6</f>
        <v>10000</v>
      </c>
      <c r="I12" s="48">
        <f>C6*H12</f>
        <v>1000</v>
      </c>
    </row>
    <row r="13" spans="1:9" ht="12">
      <c r="A13" s="8">
        <v>2</v>
      </c>
      <c r="B13" s="26">
        <v>0</v>
      </c>
      <c r="C13" s="20">
        <v>1</v>
      </c>
      <c r="D13" s="14">
        <v>0</v>
      </c>
      <c r="E13" s="38">
        <f t="shared" si="0"/>
        <v>0</v>
      </c>
      <c r="F13" s="44">
        <f t="shared" si="0"/>
        <v>10000000</v>
      </c>
      <c r="G13" s="39">
        <f t="shared" si="0"/>
        <v>0</v>
      </c>
      <c r="H13" s="49">
        <f>F13/B7</f>
        <v>5000</v>
      </c>
      <c r="I13" s="50">
        <f>C7*H13</f>
        <v>1250</v>
      </c>
    </row>
    <row r="14" spans="1:9" ht="12">
      <c r="A14" s="8">
        <v>3</v>
      </c>
      <c r="B14" s="15">
        <v>0</v>
      </c>
      <c r="C14" s="20">
        <v>0</v>
      </c>
      <c r="D14" s="14">
        <v>1</v>
      </c>
      <c r="E14" s="38">
        <f t="shared" si="0"/>
        <v>0</v>
      </c>
      <c r="F14" s="44">
        <f t="shared" si="0"/>
        <v>0</v>
      </c>
      <c r="G14" s="39">
        <f t="shared" si="0"/>
        <v>10000000</v>
      </c>
      <c r="H14" s="49">
        <f>G14/B8</f>
        <v>3333.3333333333335</v>
      </c>
      <c r="I14" s="50">
        <f>C8*H14</f>
        <v>2000</v>
      </c>
    </row>
    <row r="15" spans="1:9" ht="12">
      <c r="A15" s="8" t="s">
        <v>26</v>
      </c>
      <c r="B15" s="15">
        <v>1</v>
      </c>
      <c r="C15" s="20">
        <v>1</v>
      </c>
      <c r="D15" s="14">
        <v>0</v>
      </c>
      <c r="E15" s="38">
        <f>B1/2</f>
        <v>5000000</v>
      </c>
      <c r="F15" s="44">
        <f>B1/2</f>
        <v>5000000</v>
      </c>
      <c r="G15" s="27">
        <v>0</v>
      </c>
      <c r="H15" s="49">
        <f>MAX(E15/B6,F15/B7)</f>
        <v>5000</v>
      </c>
      <c r="I15" s="50">
        <f>C6*(E15/B6)+C7*(F15/B7)</f>
        <v>1125</v>
      </c>
    </row>
    <row r="16" spans="1:9" ht="12">
      <c r="A16" s="8" t="s">
        <v>27</v>
      </c>
      <c r="B16" s="15">
        <v>1</v>
      </c>
      <c r="C16" s="20">
        <v>0</v>
      </c>
      <c r="D16" s="14">
        <v>1</v>
      </c>
      <c r="E16" s="38">
        <f>B1/2</f>
        <v>5000000</v>
      </c>
      <c r="F16" s="45">
        <v>0</v>
      </c>
      <c r="G16" s="39">
        <f>B1/2</f>
        <v>5000000</v>
      </c>
      <c r="H16" s="49">
        <f>MAX(E16/B6,G16/B8)</f>
        <v>5000</v>
      </c>
      <c r="I16" s="50">
        <f>C6*(E16/B6)+C8*(G16/B8)</f>
        <v>1500</v>
      </c>
    </row>
    <row r="17" spans="1:9" ht="12">
      <c r="A17" s="8" t="s">
        <v>28</v>
      </c>
      <c r="B17" s="15">
        <v>0</v>
      </c>
      <c r="C17" s="20">
        <v>1</v>
      </c>
      <c r="D17" s="14">
        <v>1</v>
      </c>
      <c r="E17" s="40">
        <v>0</v>
      </c>
      <c r="F17" s="44">
        <f>B1/2</f>
        <v>5000000</v>
      </c>
      <c r="G17" s="39">
        <f>B1/2</f>
        <v>5000000</v>
      </c>
      <c r="H17" s="49">
        <f>MAX(F17/B7,G17/B8)</f>
        <v>2500</v>
      </c>
      <c r="I17" s="50">
        <f>C7*(F17/B7)+C8*(G17/B8)</f>
        <v>1625</v>
      </c>
    </row>
    <row r="18" spans="1:10" s="62" customFormat="1" ht="12.75" thickBot="1">
      <c r="A18" s="53" t="s">
        <v>29</v>
      </c>
      <c r="B18" s="65">
        <v>1</v>
      </c>
      <c r="C18" s="66">
        <v>1</v>
      </c>
      <c r="D18" s="67">
        <v>1</v>
      </c>
      <c r="E18" s="68">
        <v>2592592.4089031173</v>
      </c>
      <c r="F18" s="69">
        <v>5185185.394343356</v>
      </c>
      <c r="G18" s="70">
        <v>2222222.1967535256</v>
      </c>
      <c r="H18" s="71">
        <f>MAX(E18/B6,F18/B7,G18/B8)</f>
        <v>2592.5926971716776</v>
      </c>
      <c r="I18" s="72">
        <f>C6*(E18/B6)+C7*(F18/B7)+C8*(G18/B8)</f>
        <v>1351.8518545339361</v>
      </c>
      <c r="J18" s="73">
        <f>SUM(E18:G18)</f>
        <v>9999999.999999998</v>
      </c>
    </row>
    <row r="21" spans="5:7" ht="12">
      <c r="E21">
        <f>E18/B6</f>
        <v>2592.5924089031173</v>
      </c>
      <c r="F21">
        <f>F18/B7</f>
        <v>2592.5926971716776</v>
      </c>
      <c r="G21">
        <f>G18/B8</f>
        <v>740.7407322511752</v>
      </c>
    </row>
    <row r="23" ht="12">
      <c r="G23">
        <f>741/2593</f>
        <v>0.2857693790975704</v>
      </c>
    </row>
  </sheetData>
  <mergeCells count="2">
    <mergeCell ref="B10:D10"/>
    <mergeCell ref="E10:G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Mason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Menasce</dc:creator>
  <cp:keywords/>
  <dc:description/>
  <cp:lastModifiedBy>Daniel Menasce</cp:lastModifiedBy>
  <dcterms:created xsi:type="dcterms:W3CDTF">2004-04-30T15:19:27Z</dcterms:created>
  <dcterms:modified xsi:type="dcterms:W3CDTF">2004-10-28T17:34:47Z</dcterms:modified>
  <cp:category/>
  <cp:version/>
  <cp:contentType/>
  <cp:contentStatus/>
</cp:coreProperties>
</file>